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6"/>
  </bookViews>
  <sheets>
    <sheet name="dod 25.12" sheetId="1" r:id="rId1"/>
    <sheet name="dod 31.01 (2)" sheetId="2" r:id="rId2"/>
    <sheet name="dod28.03 (3)" sheetId="3" r:id="rId3"/>
    <sheet name="dod27.06 (4)" sheetId="4" r:id="rId4"/>
    <sheet name="dod27.06 (5)" sheetId="5" r:id="rId5"/>
    <sheet name="dod29.08 (6)" sheetId="6" r:id="rId6"/>
    <sheet name="dod26.09 (7)" sheetId="7" r:id="rId7"/>
  </sheets>
  <definedNames>
    <definedName name="_xlnm.Print_Area" localSheetId="0">'dod 25.12'!$A$1:$F$24</definedName>
    <definedName name="_xlnm.Print_Area" localSheetId="1">'dod 31.01 (2)'!$A$1:$F$23</definedName>
    <definedName name="_xlnm.Print_Area" localSheetId="6">'dod26.09 (7)'!$A$1:$F$23</definedName>
    <definedName name="_xlnm.Print_Area" localSheetId="3">'dod27.06 (4)'!$A$1:$F$23</definedName>
    <definedName name="_xlnm.Print_Area" localSheetId="4">'dod27.06 (5)'!$A$1:$F$23</definedName>
    <definedName name="_xlnm.Print_Area" localSheetId="2">'dod28.03 (3)'!$A$1:$F$23</definedName>
    <definedName name="_xlnm.Print_Area" localSheetId="5">'dod29.08 (6)'!$A$1:$F$23</definedName>
  </definedNames>
  <calcPr fullCalcOnLoad="1"/>
</workbook>
</file>

<file path=xl/sharedStrings.xml><?xml version="1.0" encoding="utf-8"?>
<sst xmlns="http://schemas.openxmlformats.org/spreadsheetml/2006/main" count="195" uniqueCount="32">
  <si>
    <t>Загальний фонд</t>
  </si>
  <si>
    <t>Разом</t>
  </si>
  <si>
    <t>Назва</t>
  </si>
  <si>
    <t>Код</t>
  </si>
  <si>
    <t xml:space="preserve">Спеціальний фонд              </t>
  </si>
  <si>
    <t>тис.грн.</t>
  </si>
  <si>
    <t>Кошти, що передаються із загального фонду бюджету до бюджету розвитку (спеціального фонду)</t>
  </si>
  <si>
    <t>602000 </t>
  </si>
  <si>
    <t>Зміни обсягів готівкових коштів </t>
  </si>
  <si>
    <t>602100 </t>
  </si>
  <si>
    <t>На початок періоду </t>
  </si>
  <si>
    <t>600000 </t>
  </si>
  <si>
    <t>Фінансування за активними операціями </t>
  </si>
  <si>
    <t xml:space="preserve">до рішення Южноукраїнської      </t>
  </si>
  <si>
    <t>Начальник фінансового управління</t>
  </si>
  <si>
    <t>Южноукраїнськраїнської міської ради</t>
  </si>
  <si>
    <t>ЗФ</t>
  </si>
  <si>
    <t>СФ</t>
  </si>
  <si>
    <t>Т.О.Гончарова</t>
  </si>
  <si>
    <t xml:space="preserve">міської ради від                     2012 №     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</si>
  <si>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</si>
  <si>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</si>
  <si>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</si>
  <si>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 xml:space="preserve">На початок періоду </t>
  </si>
  <si>
    <t>у т.ч. бюджет                        розвитку</t>
  </si>
  <si>
    <t xml:space="preserve">Джерела фінансування бюджету міста Южноукраїнська на 2013 рік  </t>
  </si>
  <si>
    <t>Додаток  №  4</t>
  </si>
  <si>
    <t>Зміни обсягів бюджетних коштів </t>
  </si>
  <si>
    <t xml:space="preserve">міської ради від                     2013 №      </t>
  </si>
  <si>
    <t>Додаток  № 5</t>
  </si>
  <si>
    <t>Додаток  №5</t>
  </si>
  <si>
    <t xml:space="preserve">*Сума джерел фінансування загального та спеціального фондів міського бюджету буде уточнена після розгляду на засіданні постійної комісії міської ради з питань бюджету, фінансів, податків, соціально – економічного розвитку та планування.        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</si>
</sst>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#,##0.0"/>
    <numFmt numFmtId="184" formatCode="#,##0.000"/>
    <numFmt numFmtId="185" formatCode="#,##0.0000"/>
    <numFmt numFmtId="186" formatCode="#,##0.00000"/>
  </numFmts>
  <fonts count="30"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u val="single"/>
      <sz val="12.5"/>
      <color indexed="12"/>
      <name val="Arial"/>
      <family val="2"/>
    </font>
    <font>
      <u val="single"/>
      <sz val="12.5"/>
      <color indexed="36"/>
      <name val="Arial"/>
      <family val="2"/>
    </font>
    <font>
      <b/>
      <sz val="11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indent="3"/>
      <protection/>
    </xf>
    <xf numFmtId="0" fontId="1" fillId="0" borderId="10" xfId="0" applyNumberFormat="1" applyFont="1" applyFill="1" applyBorder="1" applyAlignment="1" applyProtection="1">
      <alignment horizontal="left" vertical="top" indent="6"/>
      <protection/>
    </xf>
    <xf numFmtId="0" fontId="1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 wrapText="1"/>
      <protection/>
    </xf>
    <xf numFmtId="180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/>
      <protection/>
    </xf>
    <xf numFmtId="186" fontId="0" fillId="0" borderId="0" xfId="0" applyNumberFormat="1" applyFont="1" applyFill="1" applyBorder="1" applyAlignment="1" applyProtection="1">
      <alignment vertical="top"/>
      <protection/>
    </xf>
    <xf numFmtId="186" fontId="12" fillId="0" borderId="0" xfId="0" applyNumberFormat="1" applyFont="1" applyFill="1" applyBorder="1" applyAlignment="1" applyProtection="1">
      <alignment vertical="top"/>
      <protection/>
    </xf>
    <xf numFmtId="186" fontId="7" fillId="0" borderId="11" xfId="0" applyNumberFormat="1" applyFont="1" applyFill="1" applyBorder="1" applyAlignment="1" applyProtection="1">
      <alignment vertical="top" wrapText="1"/>
      <protection/>
    </xf>
    <xf numFmtId="0" fontId="11" fillId="0" borderId="12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1" fillId="0" borderId="13" xfId="0" applyFont="1" applyBorder="1" applyAlignment="1">
      <alignment wrapText="1"/>
    </xf>
    <xf numFmtId="186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186" fontId="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186" fontId="2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  <xf numFmtId="0" fontId="2" fillId="0" borderId="16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left" wrapText="1"/>
      <protection/>
    </xf>
    <xf numFmtId="186" fontId="11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view="pageBreakPreview" zoomScaleSheetLayoutView="100" zoomScalePageLayoutView="0" workbookViewId="0" topLeftCell="A10">
      <selection activeCell="C14" sqref="C14:E14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2.7109375" style="2" customWidth="1"/>
    <col min="8" max="8" width="12.57421875" style="2" bestFit="1" customWidth="1"/>
    <col min="9" max="9" width="15.57421875" style="2" customWidth="1"/>
    <col min="10" max="10" width="13.00390625" style="2" customWidth="1"/>
    <col min="11" max="16384" width="9.140625" style="2" customWidth="1"/>
  </cols>
  <sheetData>
    <row r="1" s="10" customFormat="1" ht="15.75">
      <c r="E1" s="8" t="s">
        <v>26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19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10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  <c r="I12" s="2" t="s">
        <v>16</v>
      </c>
      <c r="J12" s="2" t="s">
        <v>17</v>
      </c>
    </row>
    <row r="13" spans="1:10" ht="25.5" customHeight="1">
      <c r="A13" s="27" t="s">
        <v>20</v>
      </c>
      <c r="B13" s="19" t="s">
        <v>21</v>
      </c>
      <c r="C13" s="24">
        <f>C14</f>
        <v>-2977.65</v>
      </c>
      <c r="D13" s="24">
        <f>D14</f>
        <v>2977.65</v>
      </c>
      <c r="E13" s="24">
        <f>E14</f>
        <v>2977.65</v>
      </c>
      <c r="F13" s="24">
        <f>F14</f>
        <v>0</v>
      </c>
      <c r="G13" s="13">
        <v>158414.59</v>
      </c>
      <c r="I13" s="14">
        <v>151156.4</v>
      </c>
      <c r="J13" s="13">
        <v>7258.19</v>
      </c>
    </row>
    <row r="14" spans="1:10" ht="39" customHeight="1">
      <c r="A14" s="28">
        <v>208000</v>
      </c>
      <c r="B14" s="20" t="s">
        <v>22</v>
      </c>
      <c r="C14" s="24">
        <f>SUM(C15:C16)</f>
        <v>-2977.65</v>
      </c>
      <c r="D14" s="24">
        <f>SUM(D15:D16)</f>
        <v>2977.65</v>
      </c>
      <c r="E14" s="24">
        <f>SUM(E15:E16)</f>
        <v>2977.65</v>
      </c>
      <c r="F14" s="24">
        <f>C14+D14</f>
        <v>0</v>
      </c>
      <c r="G14" s="13">
        <v>163142.90868</v>
      </c>
      <c r="I14" s="12">
        <v>154515.85959</v>
      </c>
      <c r="J14" s="13">
        <v>8632.76694</v>
      </c>
    </row>
    <row r="15" spans="1:11" ht="21.75" customHeight="1">
      <c r="A15" s="29">
        <v>208100</v>
      </c>
      <c r="B15" s="21" t="s">
        <v>23</v>
      </c>
      <c r="C15" s="24"/>
      <c r="D15" s="24"/>
      <c r="E15" s="24"/>
      <c r="F15" s="24">
        <f>C15+D15</f>
        <v>0</v>
      </c>
      <c r="G15" s="2">
        <f>G13-G14</f>
        <v>-4728.318679999997</v>
      </c>
      <c r="H15" s="12">
        <f>F15+G15</f>
        <v>-4728.318679999997</v>
      </c>
      <c r="I15" s="12">
        <f>I13-I14</f>
        <v>-3359.459590000013</v>
      </c>
      <c r="J15" s="12">
        <f>J13-J14</f>
        <v>-1374.57694</v>
      </c>
      <c r="K15" s="12">
        <f>D14+J15</f>
        <v>1603.0730600000002</v>
      </c>
    </row>
    <row r="16" spans="1:9" ht="55.5" customHeight="1">
      <c r="A16" s="30">
        <v>208400</v>
      </c>
      <c r="B16" s="22" t="s">
        <v>6</v>
      </c>
      <c r="C16" s="24">
        <v>-2977.65</v>
      </c>
      <c r="D16" s="24">
        <v>2977.65</v>
      </c>
      <c r="E16" s="24">
        <v>2977.65</v>
      </c>
      <c r="F16" s="24">
        <f>C16+D16</f>
        <v>0</v>
      </c>
      <c r="G16" s="17">
        <f>C16+40+19.4+8.275</f>
        <v>-2909.975</v>
      </c>
      <c r="H16" s="16">
        <f>G16+C15</f>
        <v>-2909.975</v>
      </c>
      <c r="I16" s="2">
        <v>5615.72459</v>
      </c>
    </row>
    <row r="17" spans="1:9" ht="45" customHeight="1">
      <c r="A17" s="28" t="s">
        <v>11</v>
      </c>
      <c r="B17" s="20" t="s">
        <v>12</v>
      </c>
      <c r="C17" s="24">
        <f>C18</f>
        <v>-2977.65</v>
      </c>
      <c r="D17" s="24">
        <f>D18</f>
        <v>2977.65</v>
      </c>
      <c r="E17" s="24">
        <f>E18</f>
        <v>2977.65</v>
      </c>
      <c r="F17" s="24">
        <f>F18</f>
        <v>0</v>
      </c>
      <c r="I17" s="2">
        <f>I16-21-50-62+7+6+10-10+223-6.49+0.7</f>
        <v>5712.93459</v>
      </c>
    </row>
    <row r="18" spans="1:9" ht="23.25" customHeight="1">
      <c r="A18" s="28" t="s">
        <v>7</v>
      </c>
      <c r="B18" s="20" t="s">
        <v>8</v>
      </c>
      <c r="C18" s="24">
        <f>SUM(C19:C20)</f>
        <v>-2977.65</v>
      </c>
      <c r="D18" s="24">
        <f>SUM(D19:D20)</f>
        <v>2977.65</v>
      </c>
      <c r="E18" s="24">
        <f>SUM(E19:E20)</f>
        <v>2977.65</v>
      </c>
      <c r="F18" s="24">
        <f>C18+D18</f>
        <v>0</v>
      </c>
      <c r="I18" s="16">
        <f>I16-C14</f>
        <v>8593.37459</v>
      </c>
    </row>
    <row r="19" spans="1:6" ht="27" customHeight="1">
      <c r="A19" s="29" t="s">
        <v>9</v>
      </c>
      <c r="B19" s="23" t="s">
        <v>10</v>
      </c>
      <c r="C19" s="24"/>
      <c r="D19" s="24"/>
      <c r="E19" s="24"/>
      <c r="F19" s="24">
        <f>C19+D19</f>
        <v>0</v>
      </c>
    </row>
    <row r="20" spans="1:6" ht="56.25" customHeight="1">
      <c r="A20" s="30">
        <v>602400</v>
      </c>
      <c r="B20" s="22" t="s">
        <v>6</v>
      </c>
      <c r="C20" s="24">
        <v>-2977.65</v>
      </c>
      <c r="D20" s="24">
        <v>2977.65</v>
      </c>
      <c r="E20" s="24">
        <v>2977.65</v>
      </c>
      <c r="F20" s="24">
        <f>C20+D20</f>
        <v>0</v>
      </c>
    </row>
    <row r="21" spans="1:6" ht="19.5" customHeight="1">
      <c r="A21" s="11"/>
      <c r="B21" s="11"/>
      <c r="C21" s="11"/>
      <c r="D21" s="11"/>
      <c r="E21" s="18"/>
      <c r="F21" s="11"/>
    </row>
    <row r="22" spans="1:6" ht="36.75" customHeight="1">
      <c r="A22" s="35"/>
      <c r="B22" s="36"/>
      <c r="C22" s="36"/>
      <c r="D22" s="36"/>
      <c r="E22" s="36"/>
      <c r="F22" s="36"/>
    </row>
    <row r="23" spans="1:2" s="10" customFormat="1" ht="42" customHeight="1">
      <c r="A23" s="15" t="s">
        <v>14</v>
      </c>
      <c r="B23" s="8"/>
    </row>
    <row r="24" spans="1:5" s="10" customFormat="1" ht="15.75">
      <c r="A24" s="8" t="s">
        <v>15</v>
      </c>
      <c r="B24" s="8"/>
      <c r="E24" s="8" t="s">
        <v>18</v>
      </c>
    </row>
    <row r="25" spans="1:2" s="10" customFormat="1" ht="15.75">
      <c r="A25" s="8"/>
      <c r="B25" s="8"/>
    </row>
    <row r="26" spans="1:2" ht="12.75">
      <c r="A26" s="9"/>
      <c r="B26" s="9"/>
    </row>
    <row r="27" spans="1:2" ht="12.75">
      <c r="A27" s="9"/>
      <c r="B27" s="9"/>
    </row>
  </sheetData>
  <sheetProtection/>
  <mergeCells count="7">
    <mergeCell ref="A22:F22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view="pageBreakPreview" zoomScaleSheetLayoutView="100" zoomScalePageLayoutView="0" workbookViewId="0" topLeftCell="A9">
      <selection activeCell="C15" sqref="C15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2.7109375" style="2" customWidth="1"/>
    <col min="8" max="8" width="12.57421875" style="2" bestFit="1" customWidth="1"/>
    <col min="9" max="9" width="15.57421875" style="2" customWidth="1"/>
    <col min="10" max="10" width="13.00390625" style="2" customWidth="1"/>
    <col min="11" max="16384" width="9.140625" style="2" customWidth="1"/>
  </cols>
  <sheetData>
    <row r="1" s="10" customFormat="1" ht="15.75">
      <c r="E1" s="8" t="s">
        <v>29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10" ht="25.5" customHeight="1">
      <c r="A13" s="27" t="s">
        <v>20</v>
      </c>
      <c r="B13" s="19" t="s">
        <v>21</v>
      </c>
      <c r="C13" s="24">
        <f>C14</f>
        <v>-2224.84136</v>
      </c>
      <c r="D13" s="24">
        <f>D14</f>
        <v>6449.41759</v>
      </c>
      <c r="E13" s="24">
        <f>E14</f>
        <v>5786.939469999999</v>
      </c>
      <c r="F13" s="24">
        <f>F14</f>
        <v>4224.576230000001</v>
      </c>
      <c r="G13" s="13"/>
      <c r="I13" s="14"/>
      <c r="J13" s="13"/>
    </row>
    <row r="14" spans="1:10" ht="39" customHeight="1">
      <c r="A14" s="28">
        <v>208000</v>
      </c>
      <c r="B14" s="20" t="s">
        <v>22</v>
      </c>
      <c r="C14" s="24">
        <f>C15+C16</f>
        <v>-2224.84136</v>
      </c>
      <c r="D14" s="24">
        <f>SUM(D15:D16)</f>
        <v>6449.41759</v>
      </c>
      <c r="E14" s="24">
        <f>SUM(E15:E16)</f>
        <v>5786.939469999999</v>
      </c>
      <c r="F14" s="24">
        <f>C14+D14</f>
        <v>4224.576230000001</v>
      </c>
      <c r="G14" s="16">
        <f>C14-'dod 25.12'!C14</f>
        <v>752.8086400000002</v>
      </c>
      <c r="H14" s="16">
        <f>D14-'dod 25.12'!D14</f>
        <v>3471.76759</v>
      </c>
      <c r="I14" s="12"/>
      <c r="J14" s="13"/>
    </row>
    <row r="15" spans="1:11" ht="21.75" customHeight="1">
      <c r="A15" s="29">
        <v>208100</v>
      </c>
      <c r="B15" s="21" t="s">
        <v>23</v>
      </c>
      <c r="C15" s="24">
        <f>503.12464+1093.13283</f>
        <v>1596.25747</v>
      </c>
      <c r="D15" s="24">
        <f>909.70729+28.0037+20.03187+142.00541+1185.13949+343.431</f>
        <v>2628.31876</v>
      </c>
      <c r="E15" s="31">
        <f>909.70729+1056.13335</f>
        <v>1965.84064</v>
      </c>
      <c r="F15" s="24">
        <f>C15+D15</f>
        <v>4224.576230000001</v>
      </c>
      <c r="G15" s="16"/>
      <c r="H15" s="12"/>
      <c r="I15" s="12"/>
      <c r="J15" s="12"/>
      <c r="K15" s="12"/>
    </row>
    <row r="16" spans="1:8" ht="55.5" customHeight="1">
      <c r="A16" s="30">
        <v>208400</v>
      </c>
      <c r="B16" s="22" t="s">
        <v>6</v>
      </c>
      <c r="C16" s="24">
        <f>-2977.65-1093.13283+150+99.684</f>
        <v>-3821.09883</v>
      </c>
      <c r="D16" s="24">
        <f>2977.65+1093.13283-150-99.684</f>
        <v>3821.09883</v>
      </c>
      <c r="E16" s="24">
        <f>2977.65+1093.13283-150-99.684</f>
        <v>3821.09883</v>
      </c>
      <c r="F16" s="24">
        <f>C16+D16</f>
        <v>0</v>
      </c>
      <c r="G16" s="17"/>
      <c r="H16" s="16"/>
    </row>
    <row r="17" spans="1:6" ht="45" customHeight="1">
      <c r="A17" s="28" t="s">
        <v>11</v>
      </c>
      <c r="B17" s="20" t="s">
        <v>12</v>
      </c>
      <c r="C17" s="24">
        <f>C18</f>
        <v>-2224.84136</v>
      </c>
      <c r="D17" s="24">
        <f>D18</f>
        <v>6449.41759</v>
      </c>
      <c r="E17" s="24">
        <f>E18</f>
        <v>5786.939469999999</v>
      </c>
      <c r="F17" s="24">
        <f>F18</f>
        <v>4224.576230000001</v>
      </c>
    </row>
    <row r="18" spans="1:9" ht="23.25" customHeight="1">
      <c r="A18" s="28" t="s">
        <v>7</v>
      </c>
      <c r="B18" s="20" t="s">
        <v>27</v>
      </c>
      <c r="C18" s="24">
        <f>C19+C20</f>
        <v>-2224.84136</v>
      </c>
      <c r="D18" s="24">
        <f>SUM(D19:D20)</f>
        <v>6449.41759</v>
      </c>
      <c r="E18" s="24">
        <f>SUM(E19:E20)</f>
        <v>5786.939469999999</v>
      </c>
      <c r="F18" s="24">
        <f>C18+D18</f>
        <v>4224.576230000001</v>
      </c>
      <c r="I18" s="16"/>
    </row>
    <row r="19" spans="1:6" ht="27" customHeight="1">
      <c r="A19" s="29" t="s">
        <v>9</v>
      </c>
      <c r="B19" s="23" t="s">
        <v>10</v>
      </c>
      <c r="C19" s="24">
        <f>503.12464+1093.13283</f>
        <v>1596.25747</v>
      </c>
      <c r="D19" s="24">
        <f>909.70729+28.0037+20.03187+142.00541+1185.13949+343.431</f>
        <v>2628.31876</v>
      </c>
      <c r="E19" s="31">
        <f>909.70729+1056.13335</f>
        <v>1965.84064</v>
      </c>
      <c r="F19" s="24">
        <f>C19+D19</f>
        <v>4224.576230000001</v>
      </c>
    </row>
    <row r="20" spans="1:6" ht="56.25" customHeight="1">
      <c r="A20" s="30">
        <v>602400</v>
      </c>
      <c r="B20" s="22" t="s">
        <v>6</v>
      </c>
      <c r="C20" s="24">
        <f>-2977.65-1093.13283+150+99.684</f>
        <v>-3821.09883</v>
      </c>
      <c r="D20" s="24">
        <f>2977.65+1093.13283-150-99.684</f>
        <v>3821.09883</v>
      </c>
      <c r="E20" s="24">
        <f>2977.65+1093.13283-150-99.684</f>
        <v>3821.09883</v>
      </c>
      <c r="F20" s="24">
        <f>C20+D20</f>
        <v>0</v>
      </c>
    </row>
    <row r="21" spans="1:6" ht="19.5" customHeight="1">
      <c r="A21" s="11"/>
      <c r="B21" s="11"/>
      <c r="C21" s="11"/>
      <c r="D21" s="18"/>
      <c r="E21" s="18"/>
      <c r="F21" s="11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6" s="10" customFormat="1" ht="15.75">
      <c r="A24" s="8"/>
      <c r="B24" s="8"/>
      <c r="C24" s="8">
        <v>169328.32</v>
      </c>
      <c r="D24" s="8">
        <v>9485.4</v>
      </c>
      <c r="E24" s="8">
        <v>3513</v>
      </c>
      <c r="F24" s="10">
        <f>C24+D24</f>
        <v>178813.72</v>
      </c>
    </row>
    <row r="25" spans="1:6" ht="15.75">
      <c r="A25" s="9"/>
      <c r="B25" s="9"/>
      <c r="C25" s="32">
        <v>167103.47864</v>
      </c>
      <c r="D25" s="32">
        <v>15934.81759</v>
      </c>
      <c r="E25" s="33">
        <v>9299.93947</v>
      </c>
      <c r="F25" s="10">
        <f>C25+D25</f>
        <v>183038.29622999998</v>
      </c>
    </row>
    <row r="26" spans="1:6" ht="12.75">
      <c r="A26" s="9"/>
      <c r="B26" s="9"/>
      <c r="C26" s="2">
        <f>C24-C25</f>
        <v>2224.8413600000204</v>
      </c>
      <c r="D26" s="2">
        <f>D24-D25</f>
        <v>-6449.417590000001</v>
      </c>
      <c r="E26" s="2">
        <f>E24-E25</f>
        <v>-5786.939469999999</v>
      </c>
      <c r="F26" s="2">
        <f>F24-F25</f>
        <v>-4224.576229999977</v>
      </c>
    </row>
    <row r="28" ht="12.75">
      <c r="C28" s="16"/>
    </row>
    <row r="29" ht="12.75">
      <c r="C29" s="16"/>
    </row>
  </sheetData>
  <sheetProtection/>
  <mergeCells count="6"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B12">
      <selection activeCell="C15" sqref="C15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2.7109375" style="2" customWidth="1"/>
    <col min="8" max="8" width="12.57421875" style="2" bestFit="1" customWidth="1"/>
    <col min="9" max="9" width="15.57421875" style="2" customWidth="1"/>
    <col min="10" max="10" width="13.00390625" style="2" customWidth="1"/>
    <col min="11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10" ht="25.5" customHeight="1">
      <c r="A13" s="27" t="s">
        <v>20</v>
      </c>
      <c r="B13" s="19" t="s">
        <v>21</v>
      </c>
      <c r="C13" s="24">
        <f>C14</f>
        <v>-2363.330359999999</v>
      </c>
      <c r="D13" s="24">
        <f>D14</f>
        <v>7217.80659</v>
      </c>
      <c r="E13" s="24">
        <f>E14</f>
        <v>6523.3284699999995</v>
      </c>
      <c r="F13" s="24">
        <f>F14</f>
        <v>4854.476230000001</v>
      </c>
      <c r="G13" s="13"/>
      <c r="I13" s="14"/>
      <c r="J13" s="13"/>
    </row>
    <row r="14" spans="1:10" ht="39" customHeight="1">
      <c r="A14" s="28">
        <v>208000</v>
      </c>
      <c r="B14" s="20" t="s">
        <v>22</v>
      </c>
      <c r="C14" s="24">
        <f>C15+C16</f>
        <v>-2363.330359999999</v>
      </c>
      <c r="D14" s="24">
        <f>SUM(D15:D16)</f>
        <v>7217.80659</v>
      </c>
      <c r="E14" s="24">
        <f>SUM(E15:E16)</f>
        <v>6523.3284699999995</v>
      </c>
      <c r="F14" s="24">
        <f>C14+D14</f>
        <v>4854.476230000001</v>
      </c>
      <c r="G14" s="16">
        <f>C14-'dod 31.01 (2)'!C14</f>
        <v>-138.48899999999912</v>
      </c>
      <c r="H14" s="12">
        <f>D14-'dod 31.01 (2)'!D14</f>
        <v>768.3890000000001</v>
      </c>
      <c r="I14" s="12">
        <f>E14-'dod 31.01 (2)'!E14</f>
        <v>736.3890000000001</v>
      </c>
      <c r="J14" s="13"/>
    </row>
    <row r="15" spans="1:11" ht="21.75" customHeight="1">
      <c r="A15" s="29">
        <v>208100</v>
      </c>
      <c r="B15" s="21" t="s">
        <v>23</v>
      </c>
      <c r="C15" s="24">
        <f>503.12464+1093.13283+47.4+30.5+80.8+54+88</f>
        <v>1896.95747</v>
      </c>
      <c r="D15" s="24">
        <f>909.70729+28.0037+20.03187+142.00541+1185.13949+343.431+116.811+5.389+3+29+5+170</f>
        <v>2957.5187600000004</v>
      </c>
      <c r="E15" s="31">
        <f>909.70729+1056.13335+116.811+5.389+170+5</f>
        <v>2263.04064</v>
      </c>
      <c r="F15" s="24">
        <f>C15+D15</f>
        <v>4854.47623</v>
      </c>
      <c r="G15" s="16">
        <f>C15-'dod 31.01 (2)'!C15</f>
        <v>300.70000000000005</v>
      </c>
      <c r="H15" s="12">
        <f>D15-'dod 31.01 (2)'!D15</f>
        <v>329.2000000000003</v>
      </c>
      <c r="I15" s="12">
        <f>E15-'dod 31.01 (2)'!E15</f>
        <v>297.2000000000003</v>
      </c>
      <c r="J15" s="12"/>
      <c r="K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</f>
        <v>-4260.287829999999</v>
      </c>
      <c r="D16" s="24">
        <f>2977.65+1093.13283-150-99.684+43.189+300+10-2+88</f>
        <v>4260.287829999999</v>
      </c>
      <c r="E16" s="24">
        <f>2977.65+1093.13283-150-99.684+43.189+300+10-2+88</f>
        <v>4260.287829999999</v>
      </c>
      <c r="F16" s="24">
        <f>C16+D16</f>
        <v>0</v>
      </c>
      <c r="G16" s="16">
        <f>C16-'dod 31.01 (2)'!C16</f>
        <v>-439.1889999999994</v>
      </c>
      <c r="H16" s="12">
        <f>D16-'dod 31.01 (2)'!D16</f>
        <v>439.1889999999994</v>
      </c>
      <c r="I16" s="12">
        <f>E16-'dod 31.01 (2)'!E16</f>
        <v>439.1889999999994</v>
      </c>
    </row>
    <row r="17" spans="1:6" ht="45" customHeight="1">
      <c r="A17" s="28" t="s">
        <v>11</v>
      </c>
      <c r="B17" s="20" t="s">
        <v>12</v>
      </c>
      <c r="C17" s="24">
        <f>C18</f>
        <v>-2363.330359999999</v>
      </c>
      <c r="D17" s="24">
        <f>D18</f>
        <v>7217.80659</v>
      </c>
      <c r="E17" s="24">
        <f>E18</f>
        <v>6523.3284699999995</v>
      </c>
      <c r="F17" s="24">
        <f>F18</f>
        <v>4854.476230000001</v>
      </c>
    </row>
    <row r="18" spans="1:9" ht="23.25" customHeight="1">
      <c r="A18" s="28" t="s">
        <v>7</v>
      </c>
      <c r="B18" s="20" t="s">
        <v>27</v>
      </c>
      <c r="C18" s="24">
        <f>C19+C20</f>
        <v>-2363.330359999999</v>
      </c>
      <c r="D18" s="24">
        <f>SUM(D19:D20)</f>
        <v>7217.80659</v>
      </c>
      <c r="E18" s="24">
        <f>SUM(E19:E20)</f>
        <v>6523.3284699999995</v>
      </c>
      <c r="F18" s="24">
        <f>C18+D18</f>
        <v>4854.476230000001</v>
      </c>
      <c r="I18" s="16"/>
    </row>
    <row r="19" spans="1:6" ht="27" customHeight="1">
      <c r="A19" s="29" t="s">
        <v>9</v>
      </c>
      <c r="B19" s="23" t="s">
        <v>10</v>
      </c>
      <c r="C19" s="24">
        <f>503.12464+1093.13283+47.4+30.5+80.8+54+88</f>
        <v>1896.95747</v>
      </c>
      <c r="D19" s="24">
        <f>909.70729+28.0037+20.03187+142.00541+1185.13949+343.431+116.811+5.389+3+29+5+170</f>
        <v>2957.5187600000004</v>
      </c>
      <c r="E19" s="31">
        <f>909.70729+1056.13335+116.811+5.389+170+5</f>
        <v>2263.04064</v>
      </c>
      <c r="F19" s="24">
        <f>C19+D19</f>
        <v>4854.47623</v>
      </c>
    </row>
    <row r="20" spans="1:6" ht="56.25" customHeight="1">
      <c r="A20" s="30">
        <v>602400</v>
      </c>
      <c r="B20" s="22" t="s">
        <v>6</v>
      </c>
      <c r="C20" s="24">
        <f>-2977.65-1093.13283+150+99.684-43.189-300-10+2-88</f>
        <v>-4260.287829999999</v>
      </c>
      <c r="D20" s="24">
        <f>2977.65+1093.13283-150-99.684+43.189+300+10-2+88</f>
        <v>4260.287829999999</v>
      </c>
      <c r="E20" s="24">
        <f>2977.65+1093.13283-150-99.684+43.189+300+10-2+88</f>
        <v>4260.287829999999</v>
      </c>
      <c r="F20" s="24">
        <f>C20+D20</f>
        <v>0</v>
      </c>
    </row>
    <row r="21" spans="1:6" ht="19.5" customHeight="1">
      <c r="A21" s="11"/>
      <c r="B21" s="11"/>
      <c r="C21" s="11"/>
      <c r="D21" s="18"/>
      <c r="E21" s="18"/>
      <c r="F21" s="11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-931.4488299999994</v>
      </c>
      <c r="D27" s="16"/>
    </row>
    <row r="28" ht="12.75">
      <c r="C28" s="16">
        <f>C25+C27</f>
        <v>965.5086400000007</v>
      </c>
    </row>
    <row r="29" ht="12.75">
      <c r="C29" s="16"/>
    </row>
    <row r="30" ht="12.75">
      <c r="C30" s="16">
        <f>C14+C15</f>
        <v>-466.37288999999896</v>
      </c>
    </row>
  </sheetData>
  <sheetProtection/>
  <mergeCells count="6"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-2789.7503499999984</v>
      </c>
      <c r="D13" s="24">
        <f>D14</f>
        <v>7721.226579999999</v>
      </c>
      <c r="E13" s="24">
        <f>E14</f>
        <v>5948.615109999999</v>
      </c>
      <c r="F13" s="24">
        <f>F14</f>
        <v>4931.47623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-2789.7503499999984</v>
      </c>
      <c r="D14" s="24">
        <f>SUM(D15:D16)</f>
        <v>7721.226579999999</v>
      </c>
      <c r="E14" s="24">
        <f>SUM(E15:E16)</f>
        <v>5948.615109999999</v>
      </c>
      <c r="F14" s="24">
        <f>C14+D14</f>
        <v>4931.47623</v>
      </c>
      <c r="G14" s="16">
        <f>D14-'dod28.03 (3)'!D14</f>
        <v>503.4199899999985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</f>
        <v>1921.95747</v>
      </c>
      <c r="D15" s="24">
        <f>909.70729+28.0037+20.03187+142.00541+1185.13949+343.431+116.811+5.389+3+29+5+170+22+30</f>
        <v>3009.5187600000004</v>
      </c>
      <c r="E15" s="31">
        <f>909.70729+116.811+5.389+170+5+30</f>
        <v>1236.9072899999999</v>
      </c>
      <c r="F15" s="24">
        <f>C15+D15</f>
        <v>4931.47623</v>
      </c>
      <c r="G15" s="16">
        <f>D15-'dod28.03 (3)'!D15</f>
        <v>52</v>
      </c>
      <c r="H15" s="12">
        <f>E15-'dod28.03 (3)'!E15</f>
        <v>-1026.1333500000003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</f>
        <v>-4711.707819999999</v>
      </c>
      <c r="D16" s="24">
        <f>2977.65+1093.13283-150-99.684+43.189+300+10-2+88+25-20+3.69-10+19-88+2.5+110+18-14-35+4.995+400+38.391+10-398.15601+400-15</f>
        <v>4711.707819999999</v>
      </c>
      <c r="E16" s="24">
        <f>2977.65+1093.13283-150-99.684+43.189+300+10-2+88+25-20+3.69-10+19-88+2.5+110+18-14-35+4.995+400+38.391+10-398.15601+400-15</f>
        <v>4711.707819999999</v>
      </c>
      <c r="F16" s="24">
        <f>C16+D16</f>
        <v>0</v>
      </c>
      <c r="G16" s="16">
        <f>D16-'dod28.03 (3)'!D16</f>
        <v>451.4199899999994</v>
      </c>
      <c r="H16" s="12">
        <f>E16-'dod28.03 (3)'!E16</f>
        <v>451.4199899999994</v>
      </c>
      <c r="I16" s="24">
        <f>2977.65+1093.13283-150-99.684+43.189+300+10-2+88+25-20+3.69-10+19-88+2.5+110+18-14-15-20+20+4.995+400+38.391</f>
        <v>4734.863829999998</v>
      </c>
    </row>
    <row r="17" spans="1:7" ht="45" customHeight="1">
      <c r="A17" s="28" t="s">
        <v>11</v>
      </c>
      <c r="B17" s="20" t="s">
        <v>12</v>
      </c>
      <c r="C17" s="24">
        <f>C18</f>
        <v>-2789.7503499999984</v>
      </c>
      <c r="D17" s="24">
        <f>D18</f>
        <v>7721.226579999999</v>
      </c>
      <c r="E17" s="24">
        <f>E18</f>
        <v>5948.615109999999</v>
      </c>
      <c r="F17" s="24">
        <f>F18</f>
        <v>4931.47623</v>
      </c>
      <c r="G17" s="16">
        <f>4734.86383-D16</f>
        <v>23.156010000001515</v>
      </c>
    </row>
    <row r="18" spans="1:6" ht="23.25" customHeight="1">
      <c r="A18" s="28" t="s">
        <v>7</v>
      </c>
      <c r="B18" s="20" t="s">
        <v>27</v>
      </c>
      <c r="C18" s="24">
        <f>C19+C20</f>
        <v>-2789.7503499999984</v>
      </c>
      <c r="D18" s="24">
        <f>SUM(D19:D20)</f>
        <v>7721.226579999999</v>
      </c>
      <c r="E18" s="24">
        <f>SUM(E19:E20)</f>
        <v>5948.615109999999</v>
      </c>
      <c r="F18" s="24">
        <f>C18+D18</f>
        <v>4931.47623</v>
      </c>
    </row>
    <row r="19" spans="1:6" ht="27" customHeight="1">
      <c r="A19" s="29" t="s">
        <v>9</v>
      </c>
      <c r="B19" s="23" t="s">
        <v>10</v>
      </c>
      <c r="C19" s="24">
        <f>503.12464+1093.13283+47.4+30.5+80.8+54+88+25</f>
        <v>1921.95747</v>
      </c>
      <c r="D19" s="24">
        <f>909.70729+28.0037+20.03187+142.00541+1185.13949+343.431+116.811+5.389+3+29+5+170+22+30</f>
        <v>3009.5187600000004</v>
      </c>
      <c r="E19" s="31">
        <f>909.70729+116.811+5.389+170+5+30</f>
        <v>1236.9072899999999</v>
      </c>
      <c r="F19" s="24">
        <f>C19+D19</f>
        <v>4931.47623</v>
      </c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</f>
        <v>-4711.707819999999</v>
      </c>
      <c r="D20" s="24">
        <f>2977.65+1093.13283-150-99.684+43.189+300+10-2+88+25-20+3.69-10+19-88+2.5+110+18-14-35+4.995+400+38.391+10-398.15601+400-15</f>
        <v>4711.707819999999</v>
      </c>
      <c r="E20" s="24">
        <f>2977.65+1093.13283-150-99.684+43.189+300+10-2+88+25-20+3.69-10+19-88+2.5+110+18-14-35+4.995+400+38.391+10-398.15601+400-15</f>
        <v>4711.707819999999</v>
      </c>
      <c r="F20" s="24">
        <f>C20+D20</f>
        <v>0</v>
      </c>
    </row>
    <row r="21" spans="1:6" ht="0.75" customHeight="1" hidden="1">
      <c r="A21" s="44" t="s">
        <v>31</v>
      </c>
      <c r="B21" s="44"/>
      <c r="C21" s="44"/>
      <c r="D21" s="44"/>
      <c r="E21" s="44"/>
      <c r="F21" s="44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-1382.8688199999988</v>
      </c>
      <c r="D27" s="16"/>
    </row>
    <row r="28" ht="12.75">
      <c r="C28" s="16">
        <f>C25+C27</f>
        <v>514.0886500000013</v>
      </c>
    </row>
    <row r="29" ht="12.75">
      <c r="C29" s="16"/>
    </row>
    <row r="30" ht="12.75">
      <c r="C30" s="16">
        <f>C14+C15</f>
        <v>-867.7928799999984</v>
      </c>
    </row>
  </sheetData>
  <sheetProtection/>
  <mergeCells count="7">
    <mergeCell ref="A21:F21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D16" sqref="D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-2789.7503499999984</v>
      </c>
      <c r="D13" s="24">
        <f>D14</f>
        <v>7721.226579999999</v>
      </c>
      <c r="E13" s="24">
        <f>E14</f>
        <v>5948.615109999999</v>
      </c>
      <c r="F13" s="24">
        <f>F14</f>
        <v>4931.47623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-2789.7503499999984</v>
      </c>
      <c r="D14" s="24">
        <f>SUM(D15:D16)</f>
        <v>7721.226579999999</v>
      </c>
      <c r="E14" s="24">
        <f>SUM(E15:E16)</f>
        <v>5948.615109999999</v>
      </c>
      <c r="F14" s="24">
        <f>C14+D14</f>
        <v>4931.47623</v>
      </c>
      <c r="G14" s="16">
        <f>D14-'dod28.03 (3)'!D14</f>
        <v>503.4199899999985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</f>
        <v>1921.95747</v>
      </c>
      <c r="D15" s="24">
        <f>909.70729+28.0037+20.03187+142.00541+1185.13949+343.431+116.811+5.389+3+29+5+170+22+30</f>
        <v>3009.5187600000004</v>
      </c>
      <c r="E15" s="31">
        <f>909.70729+116.811+5.389+170+5+30</f>
        <v>1236.9072899999999</v>
      </c>
      <c r="F15" s="24">
        <f>C15+D15</f>
        <v>4931.47623</v>
      </c>
      <c r="G15" s="16">
        <f>D15-'dod28.03 (3)'!D15</f>
        <v>52</v>
      </c>
      <c r="H15" s="12">
        <f>E15-'dod28.03 (3)'!E15</f>
        <v>-1026.1333500000003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</f>
        <v>-4711.707819999999</v>
      </c>
      <c r="D16" s="24">
        <f>2977.65+1093.13283-150-99.684+43.189+300+10-2+88+25-20+3.69-10+19-88+2.5+110+18-14-35+4.995+400+38.391+10-398.15601+400-15</f>
        <v>4711.707819999999</v>
      </c>
      <c r="E16" s="24">
        <f>2977.65+1093.13283-150-99.684+43.189+300+10-2+88+25-20+3.69-10+19-88+2.5+110+18-14-35+4.995+400+38.391+10-398.15601+400-15</f>
        <v>4711.707819999999</v>
      </c>
      <c r="F16" s="24">
        <f>C16+D16</f>
        <v>0</v>
      </c>
      <c r="G16" s="16">
        <f>D16-'dod28.03 (3)'!D16</f>
        <v>451.4199899999994</v>
      </c>
      <c r="H16" s="12">
        <f>E16-'dod28.03 (3)'!E16</f>
        <v>451.4199899999994</v>
      </c>
      <c r="I16" s="24">
        <f>2977.65+1093.13283-150-99.684+43.189+300+10-2+88+25-20+3.69-10+19-88+2.5+110+18-14-15-20+20+4.995+400+38.391</f>
        <v>4734.863829999998</v>
      </c>
    </row>
    <row r="17" spans="1:7" ht="45" customHeight="1">
      <c r="A17" s="28" t="s">
        <v>11</v>
      </c>
      <c r="B17" s="20" t="s">
        <v>12</v>
      </c>
      <c r="C17" s="24">
        <f>C18</f>
        <v>-2789.7503499999984</v>
      </c>
      <c r="D17" s="24">
        <f>D18</f>
        <v>7721.226579999999</v>
      </c>
      <c r="E17" s="24">
        <f>E18</f>
        <v>5948.615109999999</v>
      </c>
      <c r="F17" s="24">
        <f>F18</f>
        <v>4931.47623</v>
      </c>
      <c r="G17" s="16">
        <f>4734.86383-D16</f>
        <v>23.156010000001515</v>
      </c>
    </row>
    <row r="18" spans="1:6" ht="23.25" customHeight="1">
      <c r="A18" s="28" t="s">
        <v>7</v>
      </c>
      <c r="B18" s="20" t="s">
        <v>27</v>
      </c>
      <c r="C18" s="24">
        <f>C19+C20</f>
        <v>-2789.7503499999984</v>
      </c>
      <c r="D18" s="24">
        <f>SUM(D19:D20)</f>
        <v>7721.226579999999</v>
      </c>
      <c r="E18" s="24">
        <f>SUM(E19:E20)</f>
        <v>5948.615109999999</v>
      </c>
      <c r="F18" s="24">
        <f>C18+D18</f>
        <v>4931.47623</v>
      </c>
    </row>
    <row r="19" spans="1:6" ht="27" customHeight="1">
      <c r="A19" s="29" t="s">
        <v>9</v>
      </c>
      <c r="B19" s="23" t="s">
        <v>10</v>
      </c>
      <c r="C19" s="24">
        <f>503.12464+1093.13283+47.4+30.5+80.8+54+88+25</f>
        <v>1921.95747</v>
      </c>
      <c r="D19" s="24">
        <f>909.70729+28.0037+20.03187+142.00541+1185.13949+343.431+116.811+5.389+3+29+5+170+22+30</f>
        <v>3009.5187600000004</v>
      </c>
      <c r="E19" s="31">
        <f>909.70729+116.811+5.389+170+5+30</f>
        <v>1236.9072899999999</v>
      </c>
      <c r="F19" s="24">
        <f>C19+D19</f>
        <v>4931.47623</v>
      </c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</f>
        <v>-4711.707819999999</v>
      </c>
      <c r="D20" s="24">
        <f>2977.65+1093.13283-150-99.684+43.189+300+10-2+88+25-20+3.69-10+19-88+2.5+110+18-14-35+4.995+400+38.391+10-398.15601+400-15</f>
        <v>4711.707819999999</v>
      </c>
      <c r="E20" s="24">
        <f>2977.65+1093.13283-150-99.684+43.189+300+10-2+88+25-20+3.69-10+19-88+2.5+110+18-14-35+4.995+400+38.391+10-398.15601+400-15</f>
        <v>4711.707819999999</v>
      </c>
      <c r="F20" s="24">
        <f>C20+D20</f>
        <v>0</v>
      </c>
    </row>
    <row r="21" spans="1:6" ht="0.75" customHeight="1" hidden="1">
      <c r="A21" s="44" t="s">
        <v>31</v>
      </c>
      <c r="B21" s="44"/>
      <c r="C21" s="44"/>
      <c r="D21" s="44"/>
      <c r="E21" s="44"/>
      <c r="F21" s="44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-1382.8688199999988</v>
      </c>
      <c r="D27" s="16"/>
    </row>
    <row r="28" ht="12.75">
      <c r="C28" s="16">
        <f>C25+C27</f>
        <v>514.0886500000013</v>
      </c>
    </row>
    <row r="29" ht="12.75">
      <c r="C29" s="16"/>
    </row>
    <row r="30" ht="12.75">
      <c r="C30" s="16">
        <f>C14+C15</f>
        <v>-867.7928799999984</v>
      </c>
    </row>
  </sheetData>
  <sheetProtection/>
  <mergeCells count="7">
    <mergeCell ref="A21:F21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view="pageBreakPreview" zoomScaleSheetLayoutView="100" zoomScalePageLayoutView="0" workbookViewId="0" topLeftCell="A7">
      <selection activeCell="C16" sqref="C16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-2823.5103499999987</v>
      </c>
      <c r="D13" s="24">
        <f>D14</f>
        <v>7768.086579999999</v>
      </c>
      <c r="E13" s="24">
        <f>E14</f>
        <v>5995.4751099999985</v>
      </c>
      <c r="F13" s="24">
        <f>F14</f>
        <v>4944.576230000001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-2823.5103499999987</v>
      </c>
      <c r="D14" s="24">
        <f>SUM(D15:D16)</f>
        <v>7768.086579999999</v>
      </c>
      <c r="E14" s="24">
        <f>SUM(E15:E16)</f>
        <v>5995.4751099999985</v>
      </c>
      <c r="F14" s="24">
        <f>C14+D14</f>
        <v>4944.576230000001</v>
      </c>
      <c r="G14" s="16">
        <f>D14-'dod28.03 (3)'!D14</f>
        <v>550.2799899999991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</f>
        <v>1921.95747</v>
      </c>
      <c r="D15" s="24">
        <f>909.70729+28.0037+20.03187+142.00541+1185.13949+343.431+116.811+5.389+3+29+5+170+22+30+13.1</f>
        <v>3022.6187600000003</v>
      </c>
      <c r="E15" s="31">
        <f>909.70729+116.811+5.389+170+5+30+13.1</f>
        <v>1250.0072899999998</v>
      </c>
      <c r="F15" s="24">
        <f>C15+D15</f>
        <v>4944.576230000001</v>
      </c>
      <c r="G15" s="16">
        <f>D15-'dod28.03 (3)'!D15</f>
        <v>65.09999999999991</v>
      </c>
      <c r="H15" s="12">
        <f>E15-'dod28.03 (3)'!E15</f>
        <v>-1013.0333500000004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-2977.65-1093.13283+150+99.684-43.189-300-10+2-88-25+20-3.69+10-19+88-2.5-110-18+14+35-4.995-400-38.391-10+398.15601-400+15+38.7-50+2.5+8.9-62+8.14+8+2+10</f>
        <v>-4745.467819999999</v>
      </c>
      <c r="D16" s="24">
        <f>2977.65+1093.13283-150-99.684+43.189+300+10-2+88+25-20+3.69-10+19-88+2.5+110+18-14-35+4.995+400+38.391+10-398.15601+400-15-38.7+50-2.5-8.9+62-8.14-8-2-10</f>
        <v>4745.467819999999</v>
      </c>
      <c r="E16" s="24">
        <f>2977.65+1093.13283-150-99.684+43.189+300+10-2+88+25-20+3.69-10+19-88+2.5+110+18-14-35+4.995+400+38.391+10-398.15601+400-15-38.7+50-2.5-8.9+62-8.14-8-2-10</f>
        <v>4745.467819999999</v>
      </c>
      <c r="F16" s="24">
        <f>C16+D16</f>
        <v>0</v>
      </c>
      <c r="G16" s="16">
        <f>D16-'dod28.03 (3)'!D16</f>
        <v>485.17998999999963</v>
      </c>
      <c r="H16" s="12">
        <f>E16-'dod28.03 (3)'!E16</f>
        <v>485.17998999999963</v>
      </c>
      <c r="I16" s="24">
        <f>2977.65+1093.13283-150-99.684+43.189+300+10-2+88+25-20+3.69-10+19-88+2.5+110+18-14-15-20+20+4.995+400+38.391</f>
        <v>4734.863829999998</v>
      </c>
    </row>
    <row r="17" spans="1:8" ht="45" customHeight="1">
      <c r="A17" s="28" t="s">
        <v>11</v>
      </c>
      <c r="B17" s="20" t="s">
        <v>12</v>
      </c>
      <c r="C17" s="24">
        <f>C18</f>
        <v>-2823.5103499999987</v>
      </c>
      <c r="D17" s="24">
        <f>D18</f>
        <v>7768.086579999999</v>
      </c>
      <c r="E17" s="24">
        <f>E18</f>
        <v>5995.4751099999985</v>
      </c>
      <c r="F17" s="24">
        <f>F18</f>
        <v>4944.576230000001</v>
      </c>
      <c r="G17" s="16">
        <f>C14-'dod27.06 (5)'!C14</f>
        <v>-33.76000000000022</v>
      </c>
      <c r="H17" s="16">
        <f>G17+100.366+70-9.3974</f>
        <v>127.20859999999976</v>
      </c>
    </row>
    <row r="18" spans="1:7" ht="23.25" customHeight="1">
      <c r="A18" s="28" t="s">
        <v>7</v>
      </c>
      <c r="B18" s="20" t="s">
        <v>27</v>
      </c>
      <c r="C18" s="24">
        <f>C19+C20</f>
        <v>-2823.5103499999987</v>
      </c>
      <c r="D18" s="24">
        <f>SUM(D19:D20)</f>
        <v>7768.086579999999</v>
      </c>
      <c r="E18" s="24">
        <f>SUM(E19:E20)</f>
        <v>5995.4751099999985</v>
      </c>
      <c r="F18" s="24">
        <f>C18+D18</f>
        <v>4944.576230000001</v>
      </c>
      <c r="G18" s="16">
        <f>C14-'dod27.06 (5)'!C14</f>
        <v>-33.76000000000022</v>
      </c>
    </row>
    <row r="19" spans="1:7" ht="27" customHeight="1">
      <c r="A19" s="29" t="s">
        <v>9</v>
      </c>
      <c r="B19" s="23" t="s">
        <v>10</v>
      </c>
      <c r="C19" s="24">
        <f>503.12464+1093.13283+47.4+30.5+80.8+54+88+25</f>
        <v>1921.95747</v>
      </c>
      <c r="D19" s="24">
        <f>909.70729+28.0037+20.03187+142.00541+1185.13949+343.431+116.811+5.389+3+29+5+170+22+30+13.1</f>
        <v>3022.6187600000003</v>
      </c>
      <c r="E19" s="31">
        <f>909.70729+116.811+5.389+170+5+30+13.1</f>
        <v>1250.0072899999998</v>
      </c>
      <c r="F19" s="24">
        <f>C19+D19</f>
        <v>4944.576230000001</v>
      </c>
      <c r="G19" s="16"/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-2977.65-1093.13283+150+99.684-43.189-300-10+2-88-25+20-3.69+10-19+88-2.5-110-18+14+35-4.995-400-38.391-10+398.15601-400+15+38.7-50+2.5+8.9-62+8.14+8+2+10</f>
        <v>-4745.467819999999</v>
      </c>
      <c r="D20" s="24">
        <f>2977.65+1093.13283-150-99.684+43.189+300+10-2+88+25-20+3.69-10+19-88+2.5+110+18-14-35+4.995+400+38.391+10-398.15601+400-15-38.7+50-2.5-8.9+62-8.14-8-2-10</f>
        <v>4745.467819999999</v>
      </c>
      <c r="E20" s="24">
        <f>2977.65+1093.13283-150-99.684+43.189+300+10-2+88+25-20+3.69-10+19-88+2.5+110+18-14-35+4.995+400+38.391+10-398.15601+400-15-38.7+50-2.5-8.9+62-8.14-8-2-10</f>
        <v>4745.467819999999</v>
      </c>
      <c r="F20" s="24">
        <f>C20+D20</f>
        <v>0</v>
      </c>
    </row>
    <row r="21" spans="1:6" ht="0.75" customHeight="1" hidden="1">
      <c r="A21" s="44" t="s">
        <v>31</v>
      </c>
      <c r="B21" s="44"/>
      <c r="C21" s="44"/>
      <c r="D21" s="44"/>
      <c r="E21" s="44"/>
      <c r="F21" s="44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/>
      <c r="E24" s="8"/>
    </row>
    <row r="25" spans="1:6" ht="15.75">
      <c r="A25" s="9"/>
      <c r="B25" s="9"/>
      <c r="C25" s="32">
        <f>503.12464+1093.13283+47.4+30.5+80.8+54+88</f>
        <v>1896.95747</v>
      </c>
      <c r="D25" s="32"/>
      <c r="E25" s="33"/>
      <c r="F25" s="10"/>
    </row>
    <row r="26" spans="1:2" ht="12.75">
      <c r="A26" s="9"/>
      <c r="B26" s="9"/>
    </row>
    <row r="27" spans="3:4" ht="12.75">
      <c r="C27" s="16">
        <f>C24+C16</f>
        <v>-1416.628819999999</v>
      </c>
      <c r="D27" s="16"/>
    </row>
    <row r="28" ht="12.75">
      <c r="C28" s="16">
        <f>C25+C27</f>
        <v>480.32865000000106</v>
      </c>
    </row>
    <row r="29" ht="12.75">
      <c r="C29" s="16"/>
    </row>
    <row r="30" ht="12.75">
      <c r="C30" s="16">
        <f>C14+C15</f>
        <v>-901.5528799999986</v>
      </c>
    </row>
  </sheetData>
  <sheetProtection/>
  <mergeCells count="7">
    <mergeCell ref="A21:F21"/>
    <mergeCell ref="A7:F7"/>
    <mergeCell ref="F10:F11"/>
    <mergeCell ref="A10:A11"/>
    <mergeCell ref="B10:B11"/>
    <mergeCell ref="C10:C11"/>
    <mergeCell ref="D10:E10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view="pageBreakPreview" zoomScaleSheetLayoutView="100" zoomScalePageLayoutView="0" workbookViewId="0" topLeftCell="A7">
      <selection activeCell="G17" sqref="G17"/>
    </sheetView>
  </sheetViews>
  <sheetFormatPr defaultColWidth="9.140625" defaultRowHeight="12.75"/>
  <cols>
    <col min="1" max="1" width="12.00390625" style="2" customWidth="1"/>
    <col min="2" max="2" width="40.00390625" style="2" customWidth="1"/>
    <col min="3" max="3" width="22.00390625" style="2" customWidth="1"/>
    <col min="4" max="4" width="17.140625" style="2" customWidth="1"/>
    <col min="5" max="5" width="23.8515625" style="2" customWidth="1"/>
    <col min="6" max="6" width="23.7109375" style="2" customWidth="1"/>
    <col min="7" max="7" width="15.28125" style="2" customWidth="1"/>
    <col min="8" max="8" width="12.57421875" style="2" bestFit="1" customWidth="1"/>
    <col min="9" max="9" width="13.00390625" style="2" customWidth="1"/>
    <col min="10" max="16384" width="9.140625" style="2" customWidth="1"/>
  </cols>
  <sheetData>
    <row r="1" s="10" customFormat="1" ht="15.75">
      <c r="E1" s="8" t="s">
        <v>30</v>
      </c>
    </row>
    <row r="2" spans="5:6" s="10" customFormat="1" ht="19.5" customHeight="1">
      <c r="E2" s="8" t="s">
        <v>13</v>
      </c>
      <c r="F2" s="8"/>
    </row>
    <row r="3" s="10" customFormat="1" ht="15.75">
      <c r="E3" s="8" t="s">
        <v>28</v>
      </c>
    </row>
    <row r="4" ht="12.75">
      <c r="F4" s="3"/>
    </row>
    <row r="5" ht="12.75">
      <c r="F5" s="3"/>
    </row>
    <row r="7" spans="1:6" s="10" customFormat="1" ht="15.75">
      <c r="A7" s="37" t="s">
        <v>25</v>
      </c>
      <c r="B7" s="37"/>
      <c r="C7" s="37"/>
      <c r="D7" s="37"/>
      <c r="E7" s="37"/>
      <c r="F7" s="37"/>
    </row>
    <row r="9" ht="12.75">
      <c r="F9" s="7" t="s">
        <v>5</v>
      </c>
    </row>
    <row r="10" spans="1:6" s="10" customFormat="1" ht="18.75" customHeight="1">
      <c r="A10" s="40" t="s">
        <v>3</v>
      </c>
      <c r="B10" s="40" t="s">
        <v>2</v>
      </c>
      <c r="C10" s="40" t="s">
        <v>0</v>
      </c>
      <c r="D10" s="42" t="s">
        <v>4</v>
      </c>
      <c r="E10" s="43"/>
      <c r="F10" s="38" t="s">
        <v>1</v>
      </c>
    </row>
    <row r="11" spans="1:6" s="10" customFormat="1" ht="35.25" customHeight="1">
      <c r="A11" s="41"/>
      <c r="B11" s="41"/>
      <c r="C11" s="41"/>
      <c r="D11" s="25" t="s">
        <v>1</v>
      </c>
      <c r="E11" s="26" t="s">
        <v>24</v>
      </c>
      <c r="F11" s="39"/>
    </row>
    <row r="12" spans="1:6" ht="16.5" customHeight="1">
      <c r="A12" s="4">
        <v>1</v>
      </c>
      <c r="B12" s="1">
        <v>2</v>
      </c>
      <c r="C12" s="1">
        <v>3</v>
      </c>
      <c r="D12" s="1">
        <v>4</v>
      </c>
      <c r="E12" s="5">
        <v>5</v>
      </c>
      <c r="F12" s="6">
        <v>6</v>
      </c>
    </row>
    <row r="13" spans="1:9" ht="25.5" customHeight="1">
      <c r="A13" s="27" t="s">
        <v>20</v>
      </c>
      <c r="B13" s="19" t="s">
        <v>21</v>
      </c>
      <c r="C13" s="24">
        <f>C14</f>
        <v>-3221.623749999999</v>
      </c>
      <c r="D13" s="24">
        <f>D14</f>
        <v>8195.44598</v>
      </c>
      <c r="E13" s="24">
        <f>E14</f>
        <v>6280.588509999999</v>
      </c>
      <c r="F13" s="24">
        <f>F14</f>
        <v>4973.822230000002</v>
      </c>
      <c r="G13" s="13"/>
      <c r="I13" s="13"/>
    </row>
    <row r="14" spans="1:9" ht="39" customHeight="1">
      <c r="A14" s="28">
        <v>208000</v>
      </c>
      <c r="B14" s="20" t="s">
        <v>22</v>
      </c>
      <c r="C14" s="24">
        <f>C15+C16</f>
        <v>-3221.623749999999</v>
      </c>
      <c r="D14" s="24">
        <f>SUM(D15:D16)</f>
        <v>8195.44598</v>
      </c>
      <c r="E14" s="24">
        <f>SUM(E15:E16)</f>
        <v>6280.588509999999</v>
      </c>
      <c r="F14" s="24">
        <f>C14+D14</f>
        <v>4973.822230000002</v>
      </c>
      <c r="G14" s="16">
        <f>D14-'dod28.03 (3)'!D14</f>
        <v>977.6393900000003</v>
      </c>
      <c r="H14" s="12"/>
      <c r="I14" s="13"/>
    </row>
    <row r="15" spans="1:10" ht="21.75" customHeight="1">
      <c r="A15" s="29">
        <v>208100</v>
      </c>
      <c r="B15" s="21" t="s">
        <v>23</v>
      </c>
      <c r="C15" s="24">
        <f>503.12464+1093.13283+47.4+30.5+80.8+54+88+25-113</f>
        <v>1808.95747</v>
      </c>
      <c r="D15" s="24">
        <f>909.70729+28.0037+20.03187+142.00541+1185.13949+343.431+116.811+5.389+3+29+5+170+22+30+13.1+52.044+0.405+89.797</f>
        <v>3164.8647600000004</v>
      </c>
      <c r="E15" s="31">
        <f>909.70729+116.811+5.389+170+5+30+13.1</f>
        <v>1250.0072899999998</v>
      </c>
      <c r="F15" s="24">
        <f>C15+D15</f>
        <v>4973.822230000001</v>
      </c>
      <c r="G15" s="16">
        <f>D15-'dod28.03 (3)'!D15</f>
        <v>207.346</v>
      </c>
      <c r="H15" s="12">
        <f>E15-'dod28.03 (3)'!E15</f>
        <v>-1013.0333500000004</v>
      </c>
      <c r="I15" s="24">
        <f>503.12464+47.4+30.5+80.8+54+88+20</f>
        <v>823.8246399999999</v>
      </c>
      <c r="J15" s="12"/>
    </row>
    <row r="16" spans="1:9" ht="55.5" customHeight="1">
      <c r="A16" s="30">
        <v>208400</v>
      </c>
      <c r="B16" s="22" t="s">
        <v>6</v>
      </c>
      <c r="C16" s="24">
        <f>-2977.65-1093.13283+150+99.684-43.189-300-10+2-88-25+20-3.69+10-19+88-2.5-110-18+14+35-4.995-400-38.391-10+398.15601-400+15+38.7-50+2.5+8.9-62+8.14+8+2+10-1.2-9.3974-5.166-97-247.35-64+70+19+50</f>
        <v>-5030.581219999999</v>
      </c>
      <c r="D16" s="24">
        <f>2977.65+1093.13283-150-99.684+43.189+300+10-2+88+25-20+3.69-10+19-88+2.5+110+18-14-35+4.995+400+38.391+10-398.15601+400-15-38.7+50-2.5-8.9+62-8.14-8-2-10+1.2+9.3974+5.166+408.35-70-19-50</f>
        <v>5030.581219999999</v>
      </c>
      <c r="E16" s="24">
        <f>2977.65+1093.13283-150-99.684+43.189+300+10-2+88+25-20+3.69-10+19-88+2.5+110+18-14-35+4.995+400+38.391+10-398.15601+400-15-38.7+50-2.5-8.9+62-8.14-8-2-10+1.2+9.3974+5.166+408.35-70-19-50</f>
        <v>5030.581219999999</v>
      </c>
      <c r="F16" s="24">
        <f>C16+D16</f>
        <v>0</v>
      </c>
      <c r="G16" s="16">
        <f>D16-'dod29.08 (6)'!D16</f>
        <v>285.1134000000002</v>
      </c>
      <c r="H16" s="12">
        <f>E16-'dod28.03 (3)'!E16</f>
        <v>770.2933899999998</v>
      </c>
      <c r="I16" s="24">
        <f>2977.65+1093.13283-150-99.684+43.189+300+10-2+88+25-20+3.69-10+19-88+2.5+110+18-14-15-20+20+4.995+400+38.391</f>
        <v>4734.863829999998</v>
      </c>
    </row>
    <row r="17" spans="1:8" ht="45" customHeight="1">
      <c r="A17" s="28" t="s">
        <v>11</v>
      </c>
      <c r="B17" s="20" t="s">
        <v>12</v>
      </c>
      <c r="C17" s="24">
        <f>C18</f>
        <v>-3221.623749999999</v>
      </c>
      <c r="D17" s="24">
        <f>D18</f>
        <v>8105.64898</v>
      </c>
      <c r="E17" s="24">
        <f>E18</f>
        <v>6280.588509999999</v>
      </c>
      <c r="F17" s="24">
        <f>F18</f>
        <v>4884.025230000001</v>
      </c>
      <c r="G17" s="16">
        <f>C14-C14</f>
        <v>0</v>
      </c>
      <c r="H17" s="16">
        <f>G17+100.366+70-9.3974</f>
        <v>160.96859999999998</v>
      </c>
    </row>
    <row r="18" spans="1:7" ht="23.25" customHeight="1">
      <c r="A18" s="28" t="s">
        <v>7</v>
      </c>
      <c r="B18" s="20" t="s">
        <v>27</v>
      </c>
      <c r="C18" s="24">
        <f>C19+C20</f>
        <v>-3221.623749999999</v>
      </c>
      <c r="D18" s="24">
        <f>SUM(D19:D20)</f>
        <v>8105.64898</v>
      </c>
      <c r="E18" s="24">
        <f>SUM(E19:E20)</f>
        <v>6280.588509999999</v>
      </c>
      <c r="F18" s="24">
        <f>C18+D18</f>
        <v>4884.025230000001</v>
      </c>
      <c r="G18" s="16">
        <f>C14-'dod27.06 (5)'!C14</f>
        <v>-431.8734000000004</v>
      </c>
    </row>
    <row r="19" spans="1:7" ht="27" customHeight="1">
      <c r="A19" s="29" t="s">
        <v>9</v>
      </c>
      <c r="B19" s="23" t="s">
        <v>10</v>
      </c>
      <c r="C19" s="24">
        <f>503.12464+1093.13283+47.4+30.5+80.8+54+88+25-113</f>
        <v>1808.95747</v>
      </c>
      <c r="D19" s="24">
        <f>909.70729+28.0037+20.03187+142.00541+1185.13949+343.431+116.811+5.389+3+29+5+170+22+30+13.1+52.044+0.405</f>
        <v>3075.0677600000004</v>
      </c>
      <c r="E19" s="31">
        <f>909.70729+116.811+5.389+170+5+30+13.1</f>
        <v>1250.0072899999998</v>
      </c>
      <c r="F19" s="24">
        <f>C19+D19</f>
        <v>4884.02523</v>
      </c>
      <c r="G19" s="16"/>
    </row>
    <row r="20" spans="1:6" ht="54.75" customHeight="1">
      <c r="A20" s="30">
        <v>602400</v>
      </c>
      <c r="B20" s="22" t="s">
        <v>6</v>
      </c>
      <c r="C20" s="24">
        <f>-2977.65-1093.13283+150+99.684-43.189-300-10+2-88-25+20-3.69+10-19+88-2.5-110-18+14+35-4.995-400-38.391-10+398.15601-400+15+38.7-50+2.5+8.9-62+8.14+8+2+10-1.2-9.3974-5.166-97-247.35-64+70+19+50</f>
        <v>-5030.581219999999</v>
      </c>
      <c r="D20" s="24">
        <f>2977.65+1093.13283-150-99.684+43.189+300+10-2+88+25-20+3.69-10+19-88+2.5+110+18-14-35+4.995+400+38.391+10-398.15601+400-15-38.7+50-2.5-8.9+62-8.14-8-2-10+1.2+9.3974+5.166+408.35-70-19-50</f>
        <v>5030.581219999999</v>
      </c>
      <c r="E20" s="24">
        <f>2977.65+1093.13283-150-99.684+43.189+300+10-2+88+25-20+3.69-10+19-88+2.5+110+18-14-35+4.995+400+38.391+10-398.15601+400-15-38.7+50-2.5-8.9+62-8.14-8-2-10+1.2+9.3974+5.166+408.35-70-19-50</f>
        <v>5030.581219999999</v>
      </c>
      <c r="F20" s="24">
        <f>C20+D20</f>
        <v>0</v>
      </c>
    </row>
    <row r="21" spans="1:6" ht="0.75" customHeight="1" hidden="1">
      <c r="A21" s="44" t="s">
        <v>31</v>
      </c>
      <c r="B21" s="44"/>
      <c r="C21" s="44"/>
      <c r="D21" s="44"/>
      <c r="E21" s="44"/>
      <c r="F21" s="44"/>
    </row>
    <row r="22" spans="1:2" s="10" customFormat="1" ht="42" customHeight="1">
      <c r="A22" s="15" t="s">
        <v>14</v>
      </c>
      <c r="B22" s="8"/>
    </row>
    <row r="23" spans="1:5" s="10" customFormat="1" ht="15.75">
      <c r="A23" s="8" t="s">
        <v>15</v>
      </c>
      <c r="B23" s="8"/>
      <c r="E23" s="8" t="s">
        <v>18</v>
      </c>
    </row>
    <row r="24" spans="1:5" s="10" customFormat="1" ht="15.75">
      <c r="A24" s="8"/>
      <c r="B24" s="8"/>
      <c r="C24" s="8">
        <f>2977.65+300+43.189+10-2</f>
        <v>3328.839</v>
      </c>
      <c r="D24" s="34">
        <f>5080.58122</f>
        <v>5080.58122</v>
      </c>
      <c r="E24" s="8"/>
    </row>
    <row r="25" spans="1:6" ht="15.75">
      <c r="A25" s="9"/>
      <c r="B25" s="9"/>
      <c r="C25" s="32">
        <f>503.12464+1093.13283+47.4+30.5+80.8+54+88</f>
        <v>1896.95747</v>
      </c>
      <c r="D25" s="45">
        <f>D24-D16</f>
        <v>50.00000000000091</v>
      </c>
      <c r="E25" s="33"/>
      <c r="F25" s="10"/>
    </row>
    <row r="26" spans="1:2" ht="12.75">
      <c r="A26" s="9"/>
      <c r="B26" s="9"/>
    </row>
    <row r="27" spans="3:4" ht="12.75">
      <c r="C27" s="16">
        <f>C24+C16</f>
        <v>-1701.7422199999992</v>
      </c>
      <c r="D27" s="16"/>
    </row>
    <row r="28" ht="12.75">
      <c r="C28" s="16">
        <f>C25+C27</f>
        <v>195.21525000000088</v>
      </c>
    </row>
    <row r="29" ht="12.75">
      <c r="C29" s="16"/>
    </row>
    <row r="30" ht="12.75">
      <c r="C30" s="16">
        <f>C14+C15</f>
        <v>-1412.6662799999988</v>
      </c>
    </row>
  </sheetData>
  <sheetProtection/>
  <mergeCells count="7">
    <mergeCell ref="A21:F21"/>
    <mergeCell ref="A7:F7"/>
    <mergeCell ref="A10:A11"/>
    <mergeCell ref="B10:B11"/>
    <mergeCell ref="C10:C11"/>
    <mergeCell ref="D10:E10"/>
    <mergeCell ref="F10:F11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2013-09-27T08:36:48Z</cp:lastPrinted>
  <dcterms:created xsi:type="dcterms:W3CDTF">2004-10-14T06:03:14Z</dcterms:created>
  <dcterms:modified xsi:type="dcterms:W3CDTF">2013-09-27T10:24:21Z</dcterms:modified>
  <cp:category/>
  <cp:version/>
  <cp:contentType/>
  <cp:contentStatus/>
</cp:coreProperties>
</file>